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7115" windowHeight="102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1" i="1" l="1"/>
  <c r="N17" i="1"/>
  <c r="N9" i="1"/>
  <c r="N13" i="1" s="1"/>
  <c r="E6" i="1" l="1"/>
  <c r="K12" i="1" s="1"/>
  <c r="K13" i="1" s="1"/>
  <c r="N20" i="1" s="1"/>
  <c r="E7" i="1"/>
  <c r="B11" i="1"/>
  <c r="B12" i="1" s="1"/>
  <c r="N16" i="1" s="1"/>
  <c r="K8" i="1" l="1"/>
  <c r="N8" i="1"/>
  <c r="K9" i="1"/>
  <c r="N12" i="1" s="1"/>
  <c r="E8" i="1"/>
  <c r="E10" i="1" l="1"/>
  <c r="H8" i="1"/>
  <c r="H9" i="1" s="1"/>
  <c r="N11" i="1" s="1"/>
  <c r="H12" i="1"/>
  <c r="H13" i="1" s="1"/>
  <c r="N19" i="1" s="1"/>
  <c r="N10" i="1" l="1"/>
  <c r="N18" i="1"/>
  <c r="N23" i="1" l="1"/>
</calcChain>
</file>

<file path=xl/sharedStrings.xml><?xml version="1.0" encoding="utf-8"?>
<sst xmlns="http://schemas.openxmlformats.org/spreadsheetml/2006/main" count="62" uniqueCount="57">
  <si>
    <t>Total income</t>
  </si>
  <si>
    <t>PV panels (EUR)</t>
  </si>
  <si>
    <t>sunny days per year</t>
  </si>
  <si>
    <t>inverters (EUR)</t>
  </si>
  <si>
    <t>monitoring system (EUR)</t>
  </si>
  <si>
    <t>engineering (EUR)</t>
  </si>
  <si>
    <t>production for sunny days (kWh)</t>
  </si>
  <si>
    <t>production for cloudy days (kWh)</t>
  </si>
  <si>
    <t>number of incidents per year</t>
  </si>
  <si>
    <t>total, no monitoring (EUR)</t>
  </si>
  <si>
    <t>total difference (EUR)</t>
  </si>
  <si>
    <t>project and permissions (EUR)</t>
  </si>
  <si>
    <t>yearly loss, no monitoring (kWh)</t>
  </si>
  <si>
    <t>yearly loss, no monitoring (EUR)</t>
  </si>
  <si>
    <t>calculation period (years)</t>
  </si>
  <si>
    <t>green - enter values</t>
  </si>
  <si>
    <t>gray - calculation</t>
  </si>
  <si>
    <t>orange - final result</t>
  </si>
  <si>
    <t>yearly loss, with monitoring (kWh)</t>
  </si>
  <si>
    <t>(idealistic, zero failures)</t>
  </si>
  <si>
    <t>Example based on typical 100kW roof-top installation.</t>
  </si>
  <si>
    <t>total output power (kW)</t>
  </si>
  <si>
    <t>(e.g. loose connections, broken panels)</t>
  </si>
  <si>
    <t>Construction cost</t>
  </si>
  <si>
    <t>total production (kWh)</t>
  </si>
  <si>
    <t>Legend:</t>
  </si>
  <si>
    <t>days to repair, no monitoring</t>
  </si>
  <si>
    <t>total loss, no monitoring (kWh)</t>
  </si>
  <si>
    <t>total loss, no monitoring (EUR)</t>
  </si>
  <si>
    <t>no monitoring</t>
  </si>
  <si>
    <t>with monitoring</t>
  </si>
  <si>
    <t>days to repair, with monitoring</t>
  </si>
  <si>
    <t>total, with monitoring (EUR)</t>
  </si>
  <si>
    <t>(investment)</t>
  </si>
  <si>
    <t>total zero-failure income (EUR)</t>
  </si>
  <si>
    <t>construction cost (EUR)</t>
  </si>
  <si>
    <t>zero-failure income (EUR)</t>
  </si>
  <si>
    <t>yearly loss, with monitoring (EUR)</t>
  </si>
  <si>
    <t>total loss, with monitoring (EUR)</t>
  </si>
  <si>
    <t>total loss, with monitoring (kWh)</t>
  </si>
  <si>
    <t>unavoidable power loss (%)</t>
  </si>
  <si>
    <t>power loss due to error (%)</t>
  </si>
  <si>
    <t>loss due to random errors (EUR)</t>
  </si>
  <si>
    <t>loss due to systematic errors (EUR)</t>
  </si>
  <si>
    <t>total income, no monitoring (EUR)</t>
  </si>
  <si>
    <t>total income, with monitoring (EUR)</t>
  </si>
  <si>
    <t>surface affected by a single incident (%)</t>
  </si>
  <si>
    <t>total affected plant surface (%)</t>
  </si>
  <si>
    <t>(e.g. shadow sweeping across panels)</t>
  </si>
  <si>
    <t>(energy income - construction cost - failures)</t>
  </si>
  <si>
    <t>Yearly loss due to random failures</t>
  </si>
  <si>
    <t>Yearly loss due to systematic failures</t>
  </si>
  <si>
    <t>installation (EUR)</t>
  </si>
  <si>
    <t>incentives for kWh (EUR/kWh)</t>
  </si>
  <si>
    <t>Yearly income from energy</t>
  </si>
  <si>
    <t>yearly maintenance (EUR)</t>
  </si>
  <si>
    <t>maintenance cost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</si>
</sst>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4" fillId="5" borderId="1" applyNumberFormat="0" applyFont="0" applyBorder="0" applyAlignment="0" applyProtection="0"/>
  </cellStyleXfs>
  <cellXfs count="14">
    <xf numFmtId="0" fontId="0" fillId="0" borderId="0" xfId="0"/>
    <xf numFmtId="0" fontId="0" fillId="4" borderId="0" xfId="3" applyFont="1"/>
    <xf numFmtId="0" fontId="0" fillId="5" borderId="0" xfId="4" applyFont="1" applyBorder="1"/>
    <xf numFmtId="0" fontId="0" fillId="2" borderId="0" xfId="1" applyFont="1"/>
    <xf numFmtId="2" fontId="0" fillId="2" borderId="0" xfId="1" applyNumberFormat="1" applyFont="1"/>
    <xf numFmtId="1" fontId="0" fillId="0" borderId="0" xfId="0" applyNumberFormat="1"/>
    <xf numFmtId="1" fontId="0" fillId="2" borderId="0" xfId="1" applyNumberFormat="1" applyFont="1"/>
    <xf numFmtId="1" fontId="0" fillId="4" borderId="0" xfId="3" applyNumberFormat="1" applyFont="1"/>
    <xf numFmtId="1" fontId="0" fillId="5" borderId="0" xfId="4" applyNumberFormat="1" applyFont="1" applyBorder="1"/>
    <xf numFmtId="0" fontId="5" fillId="0" borderId="0" xfId="0" applyFont="1"/>
    <xf numFmtId="0" fontId="6" fillId="0" borderId="0" xfId="0" applyFont="1"/>
    <xf numFmtId="1" fontId="6" fillId="0" borderId="0" xfId="0" applyNumberFormat="1" applyFont="1"/>
    <xf numFmtId="0" fontId="7" fillId="0" borderId="0" xfId="0" applyFont="1"/>
    <xf numFmtId="1" fontId="7" fillId="0" borderId="0" xfId="0" applyNumberFormat="1" applyFont="1"/>
  </cellXfs>
  <cellStyles count="5">
    <cellStyle name="Bad" xfId="2" builtinId="27" customBuiltin="1"/>
    <cellStyle name="Calculation" xfId="4" builtinId="22" customBuiltin="1"/>
    <cellStyle name="Good" xfId="1" builtinId="26" customBuiltin="1"/>
    <cellStyle name="Neutral" xfId="3" builtinId="2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/>
  </sheetViews>
  <sheetFormatPr defaultRowHeight="15" x14ac:dyDescent="0.25"/>
  <cols>
    <col min="1" max="1" width="28.7109375" customWidth="1"/>
    <col min="2" max="2" width="9.5703125" style="5" bestFit="1" customWidth="1"/>
    <col min="3" max="3" width="1.7109375" customWidth="1"/>
    <col min="4" max="4" width="31" bestFit="1" customWidth="1"/>
    <col min="5" max="5" width="9.5703125" style="5" bestFit="1" customWidth="1"/>
    <col min="6" max="6" width="1.7109375" customWidth="1"/>
    <col min="7" max="7" width="37" bestFit="1" customWidth="1"/>
    <col min="8" max="8" width="9.140625" style="5"/>
    <col min="9" max="9" width="1.7109375" customWidth="1"/>
    <col min="10" max="10" width="30.7109375" customWidth="1"/>
    <col min="11" max="11" width="9.140625" style="5"/>
    <col min="12" max="12" width="1.7109375" customWidth="1"/>
    <col min="13" max="13" width="33.7109375" customWidth="1"/>
    <col min="14" max="14" width="9.140625" style="5"/>
  </cols>
  <sheetData>
    <row r="1" spans="1:14" s="12" customFormat="1" x14ac:dyDescent="0.25">
      <c r="A1" s="12" t="s">
        <v>23</v>
      </c>
      <c r="B1" s="13"/>
      <c r="D1" s="12" t="s">
        <v>54</v>
      </c>
      <c r="E1" s="13"/>
      <c r="G1" s="12" t="s">
        <v>50</v>
      </c>
      <c r="H1" s="13"/>
      <c r="J1" s="12" t="s">
        <v>51</v>
      </c>
      <c r="K1" s="13"/>
      <c r="M1" s="12" t="s">
        <v>0</v>
      </c>
      <c r="N1" s="13"/>
    </row>
    <row r="2" spans="1:14" s="10" customFormat="1" x14ac:dyDescent="0.25">
      <c r="A2" s="10" t="s">
        <v>33</v>
      </c>
      <c r="B2" s="11"/>
      <c r="D2" s="10" t="s">
        <v>19</v>
      </c>
      <c r="E2" s="11"/>
      <c r="G2" s="10" t="s">
        <v>22</v>
      </c>
      <c r="H2" s="11"/>
      <c r="J2" s="10" t="s">
        <v>48</v>
      </c>
      <c r="K2" s="11"/>
      <c r="M2" s="10" t="s">
        <v>49</v>
      </c>
      <c r="N2" s="11"/>
    </row>
    <row r="4" spans="1:14" x14ac:dyDescent="0.25">
      <c r="A4" t="s">
        <v>1</v>
      </c>
      <c r="B4" s="6">
        <v>90000</v>
      </c>
      <c r="D4" t="s">
        <v>21</v>
      </c>
      <c r="E4" s="6">
        <v>100</v>
      </c>
      <c r="G4" t="s">
        <v>46</v>
      </c>
      <c r="H4" s="6">
        <v>5</v>
      </c>
      <c r="J4" t="s">
        <v>47</v>
      </c>
      <c r="K4" s="6">
        <v>66</v>
      </c>
      <c r="M4" t="s">
        <v>14</v>
      </c>
      <c r="N4" s="6">
        <v>10</v>
      </c>
    </row>
    <row r="5" spans="1:14" x14ac:dyDescent="0.25">
      <c r="A5" t="s">
        <v>3</v>
      </c>
      <c r="B5" s="6">
        <v>60000</v>
      </c>
      <c r="D5" t="s">
        <v>2</v>
      </c>
      <c r="E5" s="6">
        <v>250</v>
      </c>
      <c r="G5" t="s">
        <v>8</v>
      </c>
      <c r="H5" s="6">
        <v>5</v>
      </c>
      <c r="M5" t="s">
        <v>55</v>
      </c>
      <c r="N5" s="6">
        <v>2400</v>
      </c>
    </row>
    <row r="6" spans="1:14" x14ac:dyDescent="0.25">
      <c r="A6" t="s">
        <v>4</v>
      </c>
      <c r="B6" s="6">
        <v>8000</v>
      </c>
      <c r="D6" t="s">
        <v>6</v>
      </c>
      <c r="E6" s="8">
        <f>E4*E5*12*0.55</f>
        <v>165000</v>
      </c>
    </row>
    <row r="7" spans="1:14" x14ac:dyDescent="0.25">
      <c r="A7" t="s">
        <v>52</v>
      </c>
      <c r="B7" s="6">
        <v>20000</v>
      </c>
      <c r="D7" t="s">
        <v>7</v>
      </c>
      <c r="E7" s="8">
        <f>E4*(365-E5)*0.15</f>
        <v>1725</v>
      </c>
      <c r="G7" t="s">
        <v>26</v>
      </c>
      <c r="H7" s="6">
        <v>180</v>
      </c>
      <c r="J7" t="s">
        <v>41</v>
      </c>
      <c r="K7" s="6">
        <v>9</v>
      </c>
      <c r="M7" s="9" t="s">
        <v>29</v>
      </c>
    </row>
    <row r="8" spans="1:14" x14ac:dyDescent="0.25">
      <c r="A8" t="s">
        <v>5</v>
      </c>
      <c r="B8" s="6">
        <v>4000</v>
      </c>
      <c r="D8" t="s">
        <v>24</v>
      </c>
      <c r="E8" s="8">
        <f>E6+E7</f>
        <v>166725</v>
      </c>
      <c r="G8" t="s">
        <v>12</v>
      </c>
      <c r="H8" s="8">
        <f>E8*H4/100*H5*H7/365</f>
        <v>20555.136986301372</v>
      </c>
      <c r="J8" t="s">
        <v>27</v>
      </c>
      <c r="K8" s="8">
        <f>E6*K4/100*K7/100</f>
        <v>9801</v>
      </c>
      <c r="M8" t="s">
        <v>35</v>
      </c>
      <c r="N8" s="8">
        <f>B11</f>
        <v>176000</v>
      </c>
    </row>
    <row r="9" spans="1:14" x14ac:dyDescent="0.25">
      <c r="A9" t="s">
        <v>11</v>
      </c>
      <c r="B9" s="6">
        <v>2000</v>
      </c>
      <c r="D9" t="s">
        <v>53</v>
      </c>
      <c r="E9" s="4">
        <v>0.35</v>
      </c>
      <c r="G9" t="s">
        <v>13</v>
      </c>
      <c r="H9" s="7">
        <f>H8*E9</f>
        <v>7194.2979452054797</v>
      </c>
      <c r="J9" t="s">
        <v>28</v>
      </c>
      <c r="K9" s="7">
        <f>K8*E9</f>
        <v>3430.35</v>
      </c>
      <c r="M9" t="s">
        <v>56</v>
      </c>
      <c r="N9" s="8">
        <f>N5*N4</f>
        <v>24000</v>
      </c>
    </row>
    <row r="10" spans="1:14" x14ac:dyDescent="0.25">
      <c r="D10" t="s">
        <v>34</v>
      </c>
      <c r="E10" s="7">
        <f>E8*E9</f>
        <v>58353.749999999993</v>
      </c>
      <c r="M10" t="s">
        <v>36</v>
      </c>
      <c r="N10" s="8">
        <f>E10*N4</f>
        <v>583537.49999999988</v>
      </c>
    </row>
    <row r="11" spans="1:14" x14ac:dyDescent="0.25">
      <c r="A11" t="s">
        <v>9</v>
      </c>
      <c r="B11" s="7">
        <f>SUM(B4:B5)+SUM(B7:B9)</f>
        <v>176000</v>
      </c>
      <c r="G11" t="s">
        <v>31</v>
      </c>
      <c r="H11" s="6">
        <v>2</v>
      </c>
      <c r="J11" t="s">
        <v>40</v>
      </c>
      <c r="K11" s="6">
        <v>1</v>
      </c>
      <c r="M11" t="s">
        <v>42</v>
      </c>
      <c r="N11" s="8">
        <f>H9*N4</f>
        <v>71942.979452054802</v>
      </c>
    </row>
    <row r="12" spans="1:14" x14ac:dyDescent="0.25">
      <c r="A12" t="s">
        <v>32</v>
      </c>
      <c r="B12" s="7">
        <f>B11+B6</f>
        <v>184000</v>
      </c>
      <c r="G12" t="s">
        <v>18</v>
      </c>
      <c r="H12" s="8">
        <f>E8*H4/100*H5*H11/365</f>
        <v>228.39041095890411</v>
      </c>
      <c r="J12" t="s">
        <v>39</v>
      </c>
      <c r="K12" s="8">
        <f>E6*K4/100*K11/100</f>
        <v>1089</v>
      </c>
      <c r="M12" t="s">
        <v>43</v>
      </c>
      <c r="N12" s="8">
        <f>K9*N4</f>
        <v>34303.5</v>
      </c>
    </row>
    <row r="13" spans="1:14" x14ac:dyDescent="0.25">
      <c r="G13" t="s">
        <v>37</v>
      </c>
      <c r="H13" s="7">
        <f>H12*E9</f>
        <v>79.936643835616437</v>
      </c>
      <c r="J13" t="s">
        <v>38</v>
      </c>
      <c r="K13" s="7">
        <f>K12*E9</f>
        <v>381.15</v>
      </c>
      <c r="M13" t="s">
        <v>44</v>
      </c>
      <c r="N13" s="7">
        <f>-N8-N9+N10-N11-N12</f>
        <v>277291.02054794505</v>
      </c>
    </row>
    <row r="14" spans="1:14" x14ac:dyDescent="0.25">
      <c r="A14" t="s">
        <v>20</v>
      </c>
    </row>
    <row r="15" spans="1:14" x14ac:dyDescent="0.25">
      <c r="M15" s="9" t="s">
        <v>30</v>
      </c>
    </row>
    <row r="16" spans="1:14" x14ac:dyDescent="0.25">
      <c r="A16" t="s">
        <v>25</v>
      </c>
      <c r="M16" t="s">
        <v>35</v>
      </c>
      <c r="N16" s="8">
        <f>B12</f>
        <v>184000</v>
      </c>
    </row>
    <row r="17" spans="1:14" x14ac:dyDescent="0.25">
      <c r="A17" s="3" t="s">
        <v>15</v>
      </c>
      <c r="M17" t="s">
        <v>56</v>
      </c>
      <c r="N17" s="8">
        <f>N5*N4</f>
        <v>24000</v>
      </c>
    </row>
    <row r="18" spans="1:14" x14ac:dyDescent="0.25">
      <c r="A18" s="2" t="s">
        <v>16</v>
      </c>
      <c r="M18" t="s">
        <v>36</v>
      </c>
      <c r="N18" s="8">
        <f>E10*N4</f>
        <v>583537.49999999988</v>
      </c>
    </row>
    <row r="19" spans="1:14" x14ac:dyDescent="0.25">
      <c r="A19" s="1" t="s">
        <v>17</v>
      </c>
      <c r="M19" t="s">
        <v>42</v>
      </c>
      <c r="N19" s="8">
        <f>H13*N4</f>
        <v>799.36643835616439</v>
      </c>
    </row>
    <row r="20" spans="1:14" x14ac:dyDescent="0.25">
      <c r="M20" t="s">
        <v>43</v>
      </c>
      <c r="N20" s="8">
        <f>K13*N4</f>
        <v>3811.5</v>
      </c>
    </row>
    <row r="21" spans="1:14" x14ac:dyDescent="0.25">
      <c r="M21" t="s">
        <v>45</v>
      </c>
      <c r="N21" s="7">
        <f>-N16-N17+N18-N19-N20</f>
        <v>370926.63356164371</v>
      </c>
    </row>
    <row r="23" spans="1:14" x14ac:dyDescent="0.25">
      <c r="M23" t="s">
        <v>10</v>
      </c>
      <c r="N23" s="7">
        <f>N21-N13</f>
        <v>93635.613013698661</v>
      </c>
    </row>
    <row r="25" spans="1:14" x14ac:dyDescent="0.25">
      <c r="N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Cybrotech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Škrjanec</dc:creator>
  <cp:lastModifiedBy>Damir Škrjanec</cp:lastModifiedBy>
  <dcterms:created xsi:type="dcterms:W3CDTF">2011-12-27T11:29:13Z</dcterms:created>
  <dcterms:modified xsi:type="dcterms:W3CDTF">2011-12-28T16:22:28Z</dcterms:modified>
</cp:coreProperties>
</file>